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8940" windowHeight="4056"/>
  </bookViews>
  <sheets>
    <sheet name="Main Page" sheetId="1" r:id="rId1"/>
    <sheet name="Water" sheetId="2" r:id="rId2"/>
    <sheet name="Gas" sheetId="4" r:id="rId3"/>
    <sheet name="Electric" sheetId="3" r:id="rId4"/>
  </sheets>
  <definedNames>
    <definedName name="_Regression_Int" localSheetId="0" hidden="1">1</definedName>
  </definedNames>
  <calcPr calcId="125725"/>
</workbook>
</file>

<file path=xl/calcChain.xml><?xml version="1.0" encoding="utf-8"?>
<calcChain xmlns="http://schemas.openxmlformats.org/spreadsheetml/2006/main">
  <c r="E34" i="2"/>
  <c r="E16"/>
  <c r="K15" i="3"/>
  <c r="E15"/>
  <c r="E17" i="1"/>
  <c r="G17" s="1"/>
  <c r="B17"/>
  <c r="B18" s="1"/>
  <c r="E18" s="1"/>
  <c r="G18" s="1"/>
  <c r="C16"/>
  <c r="C18"/>
  <c r="C17"/>
  <c r="I11" i="3"/>
  <c r="K11" s="1"/>
  <c r="I10"/>
  <c r="I13" s="1"/>
  <c r="I9"/>
  <c r="K9" s="1"/>
  <c r="C26" i="2"/>
  <c r="C27"/>
  <c r="E27" s="1"/>
  <c r="C28"/>
  <c r="E28" s="1"/>
  <c r="C29"/>
  <c r="E29" s="1"/>
  <c r="C30"/>
  <c r="E30" s="1"/>
  <c r="B8"/>
  <c r="C8" s="1"/>
  <c r="B9"/>
  <c r="B10"/>
  <c r="B12"/>
  <c r="C12" s="1"/>
  <c r="E12" s="1"/>
  <c r="C9" i="3"/>
  <c r="E9" s="1"/>
  <c r="C11"/>
  <c r="E11" s="1"/>
  <c r="B3" i="4"/>
  <c r="E3" s="1"/>
  <c r="B4"/>
  <c r="C4"/>
  <c r="B11" i="2"/>
  <c r="C32" l="1"/>
  <c r="E26"/>
  <c r="E32" s="1"/>
  <c r="C10"/>
  <c r="E10" s="1"/>
  <c r="C9"/>
  <c r="E9" s="1"/>
  <c r="E4" i="4"/>
  <c r="E6" s="1"/>
  <c r="E8" i="2"/>
  <c r="K10" i="3"/>
  <c r="K13" s="1"/>
  <c r="C11" i="2"/>
  <c r="E11" s="1"/>
  <c r="C10" i="3"/>
  <c r="E16" i="1" l="1"/>
  <c r="G16" s="1"/>
  <c r="E19"/>
  <c r="F19" s="1"/>
  <c r="E21"/>
  <c r="K17" i="3"/>
  <c r="E10"/>
  <c r="E13" s="1"/>
  <c r="C13"/>
  <c r="C14" i="2"/>
  <c r="E14"/>
  <c r="G19" i="1" l="1"/>
  <c r="E15"/>
  <c r="G15" s="1"/>
  <c r="F21"/>
  <c r="G21" s="1"/>
  <c r="E20"/>
  <c r="E17" i="3"/>
  <c r="F20" i="1" l="1"/>
  <c r="G20" s="1"/>
</calcChain>
</file>

<file path=xl/sharedStrings.xml><?xml version="1.0" encoding="utf-8"?>
<sst xmlns="http://schemas.openxmlformats.org/spreadsheetml/2006/main" count="156" uniqueCount="59">
  <si>
    <t>CITY OF LAGRANGE</t>
  </si>
  <si>
    <t xml:space="preserve"> </t>
  </si>
  <si>
    <t>CUSTOMER CHARGE:</t>
  </si>
  <si>
    <t>RATE BLOCK</t>
  </si>
  <si>
    <t>USAGE</t>
  </si>
  <si>
    <t>RATE</t>
  </si>
  <si>
    <t>(GALx1000)</t>
  </si>
  <si>
    <t>($/GALx1000)</t>
  </si>
  <si>
    <t>$</t>
  </si>
  <si>
    <t>-</t>
  </si>
  <si>
    <t xml:space="preserve">  FIRST</t>
  </si>
  <si>
    <t xml:space="preserve">  NEXT</t>
  </si>
  <si>
    <t xml:space="preserve">  OVER</t>
  </si>
  <si>
    <t>RESIDENTIAL UTILITY RATE CALCULATIONS</t>
  </si>
  <si>
    <t>Revised:</t>
  </si>
  <si>
    <t>Inside City Water</t>
  </si>
  <si>
    <t>Outside City Water</t>
  </si>
  <si>
    <t>Inside City Sewer</t>
  </si>
  <si>
    <t>Total</t>
  </si>
  <si>
    <t>Charges</t>
  </si>
  <si>
    <t>Tax</t>
  </si>
  <si>
    <t>Outside City Sewer</t>
  </si>
  <si>
    <t>-------------------------------------INSIDE CITY WATER CALCULATIONS------------------------------------------------</t>
  </si>
  <si>
    <t>------------------------------------OUTSIDE CITY WATER CALCULATIONS---------------------------------------------</t>
  </si>
  <si>
    <t>|</t>
  </si>
  <si>
    <t>BASE CHARGE:</t>
  </si>
  <si>
    <t>BLOCK CHARGES (WINTER):</t>
  </si>
  <si>
    <t>BLOCK CHARGES (SUMMER):</t>
  </si>
  <si>
    <t>BLOCK</t>
  </si>
  <si>
    <t>(KWH)</t>
  </si>
  <si>
    <t>(c/KWH)</t>
  </si>
  <si>
    <t xml:space="preserve">Natural Gas </t>
  </si>
  <si>
    <t xml:space="preserve">Electric </t>
  </si>
  <si>
    <t>PGA</t>
  </si>
  <si>
    <t>BASE CHARGE</t>
  </si>
  <si>
    <t>THERMS</t>
  </si>
  <si>
    <t>/THERM</t>
  </si>
  <si>
    <t>PPA</t>
  </si>
  <si>
    <t>N/A</t>
  </si>
  <si>
    <t>Enter the Sales Tax Rate --&gt;</t>
  </si>
  <si>
    <t>Enter your</t>
  </si>
  <si>
    <t>Enter adjustment</t>
  </si>
  <si>
    <t>factors:</t>
  </si>
  <si>
    <t>Enter number of</t>
  </si>
  <si>
    <t>housing units</t>
  </si>
  <si>
    <t>for water and</t>
  </si>
  <si>
    <t>BTU adjustment</t>
  </si>
  <si>
    <t>for gas</t>
  </si>
  <si>
    <t>1000 gallons</t>
  </si>
  <si>
    <t>100 cubic feet</t>
  </si>
  <si>
    <t>kilowatt-hours</t>
  </si>
  <si>
    <t>metered usage:</t>
  </si>
  <si>
    <t>Purchased Gas Adj</t>
  </si>
  <si>
    <t>Purchased Elec Adj</t>
  </si>
  <si>
    <t>Oct-Mar</t>
  </si>
  <si>
    <t>Jun-Sep</t>
  </si>
  <si>
    <t>Enter current information from your bill in the red fields only.</t>
  </si>
  <si>
    <t>Water &amp; Sewer Adj</t>
  </si>
  <si>
    <t>WSA</t>
  </si>
</sst>
</file>

<file path=xl/styles.xml><?xml version="1.0" encoding="utf-8"?>
<styleSheet xmlns="http://schemas.openxmlformats.org/spreadsheetml/2006/main">
  <numFmts count="12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dd\-mmm\-yy_)"/>
    <numFmt numFmtId="166" formatCode="hh:mm\ AM/PM_)"/>
    <numFmt numFmtId="167" formatCode="0.00_)"/>
    <numFmt numFmtId="168" formatCode="0.0000_)"/>
    <numFmt numFmtId="169" formatCode="0.000_)"/>
    <numFmt numFmtId="170" formatCode="0_);[Red]\(0\)"/>
    <numFmt numFmtId="171" formatCode="0.0000"/>
    <numFmt numFmtId="172" formatCode="0_)"/>
    <numFmt numFmtId="173" formatCode="mmmm\-yy"/>
  </numFmts>
  <fonts count="7">
    <font>
      <sz val="12"/>
      <name val="Helv"/>
    </font>
    <font>
      <sz val="10"/>
      <name val="Arial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b/>
      <sz val="12"/>
      <color indexed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164" fontId="0" fillId="0" borderId="0" xfId="0"/>
    <xf numFmtId="164" fontId="0" fillId="0" borderId="0" xfId="0" applyAlignment="1" applyProtection="1">
      <alignment horizontal="left"/>
    </xf>
    <xf numFmtId="165" fontId="0" fillId="0" borderId="0" xfId="0" applyNumberFormat="1" applyProtection="1"/>
    <xf numFmtId="166" fontId="0" fillId="0" borderId="0" xfId="0" applyNumberFormat="1" applyProtection="1"/>
    <xf numFmtId="37" fontId="0" fillId="0" borderId="0" xfId="0" applyNumberFormat="1" applyProtection="1"/>
    <xf numFmtId="39" fontId="0" fillId="0" borderId="0" xfId="0" applyNumberFormat="1" applyProtection="1"/>
    <xf numFmtId="164" fontId="0" fillId="0" borderId="0" xfId="0" applyAlignment="1" applyProtection="1">
      <alignment horizontal="center"/>
    </xf>
    <xf numFmtId="164" fontId="0" fillId="0" borderId="0" xfId="0" applyAlignment="1" applyProtection="1">
      <alignment horizontal="fill"/>
    </xf>
    <xf numFmtId="167" fontId="0" fillId="0" borderId="0" xfId="0" applyNumberFormat="1" applyProtection="1"/>
    <xf numFmtId="2" fontId="0" fillId="0" borderId="0" xfId="0" applyNumberFormat="1"/>
    <xf numFmtId="4" fontId="0" fillId="0" borderId="0" xfId="0" applyNumberFormat="1" applyProtection="1"/>
    <xf numFmtId="164" fontId="0" fillId="0" borderId="0" xfId="0" quotePrefix="1" applyAlignment="1" applyProtection="1">
      <alignment horizontal="left"/>
    </xf>
    <xf numFmtId="164" fontId="2" fillId="0" borderId="0" xfId="0" applyFont="1" applyAlignment="1" applyProtection="1">
      <alignment horizontal="left"/>
    </xf>
    <xf numFmtId="164" fontId="2" fillId="0" borderId="0" xfId="0" applyFont="1"/>
    <xf numFmtId="17" fontId="2" fillId="0" borderId="0" xfId="0" applyNumberFormat="1" applyFont="1" applyAlignment="1">
      <alignment horizontal="left"/>
    </xf>
    <xf numFmtId="164" fontId="0" fillId="0" borderId="0" xfId="0" applyProtection="1"/>
    <xf numFmtId="7" fontId="0" fillId="0" borderId="0" xfId="0" applyNumberFormat="1" applyProtection="1"/>
    <xf numFmtId="164" fontId="0" fillId="0" borderId="0" xfId="0" quotePrefix="1" applyAlignment="1" applyProtection="1">
      <alignment horizontal="center"/>
    </xf>
    <xf numFmtId="169" fontId="0" fillId="0" borderId="0" xfId="0" applyNumberFormat="1" applyProtection="1"/>
    <xf numFmtId="37" fontId="0" fillId="0" borderId="0" xfId="0" applyNumberFormat="1" applyAlignment="1" applyProtection="1">
      <alignment horizontal="right"/>
    </xf>
    <xf numFmtId="170" fontId="0" fillId="0" borderId="0" xfId="0" applyNumberFormat="1" applyProtection="1"/>
    <xf numFmtId="167" fontId="0" fillId="0" borderId="0" xfId="0" applyNumberFormat="1" applyAlignment="1" applyProtection="1">
      <alignment horizontal="fill"/>
    </xf>
    <xf numFmtId="172" fontId="0" fillId="0" borderId="0" xfId="0" applyNumberFormat="1" applyProtection="1"/>
    <xf numFmtId="164" fontId="0" fillId="0" borderId="0" xfId="0" applyBorder="1" applyAlignment="1" applyProtection="1">
      <alignment horizontal="left"/>
    </xf>
    <xf numFmtId="164" fontId="0" fillId="0" borderId="0" xfId="0" applyBorder="1"/>
    <xf numFmtId="164" fontId="2" fillId="0" borderId="1" xfId="0" applyFont="1" applyBorder="1" applyAlignment="1">
      <alignment horizontal="center"/>
    </xf>
    <xf numFmtId="173" fontId="2" fillId="0" borderId="0" xfId="0" applyNumberFormat="1" applyFont="1" applyAlignment="1">
      <alignment horizontal="left"/>
    </xf>
    <xf numFmtId="164" fontId="0" fillId="0" borderId="0" xfId="0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9" fontId="2" fillId="0" borderId="3" xfId="2" applyFont="1" applyBorder="1" applyAlignment="1">
      <alignment horizontal="center" vertical="center"/>
    </xf>
    <xf numFmtId="44" fontId="0" fillId="0" borderId="0" xfId="1" applyFont="1"/>
    <xf numFmtId="164" fontId="2" fillId="0" borderId="0" xfId="0" applyFont="1" applyBorder="1" applyAlignment="1" applyProtection="1">
      <alignment horizontal="center"/>
    </xf>
    <xf numFmtId="9" fontId="2" fillId="0" borderId="0" xfId="2" applyFont="1" applyBorder="1" applyAlignment="1">
      <alignment horizontal="center" vertical="center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9" fontId="2" fillId="0" borderId="5" xfId="2" applyFont="1" applyBorder="1" applyAlignment="1">
      <alignment horizontal="center" vertical="center"/>
    </xf>
    <xf numFmtId="164" fontId="0" fillId="0" borderId="6" xfId="0" applyBorder="1"/>
    <xf numFmtId="9" fontId="2" fillId="0" borderId="7" xfId="2" applyFont="1" applyBorder="1" applyAlignment="1">
      <alignment horizontal="center" vertical="center"/>
    </xf>
    <xf numFmtId="164" fontId="0" fillId="0" borderId="4" xfId="0" applyBorder="1"/>
    <xf numFmtId="17" fontId="2" fillId="0" borderId="4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 applyProtection="1">
      <alignment horizontal="center"/>
    </xf>
    <xf numFmtId="164" fontId="2" fillId="0" borderId="4" xfId="0" applyFont="1" applyBorder="1" applyAlignment="1" applyProtection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  <protection locked="0"/>
    </xf>
    <xf numFmtId="37" fontId="5" fillId="0" borderId="3" xfId="0" applyNumberFormat="1" applyFont="1" applyBorder="1" applyAlignment="1" applyProtection="1">
      <alignment horizontal="center" vertical="center"/>
      <protection locked="0"/>
    </xf>
    <xf numFmtId="171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horizontal="center" vertical="center"/>
      <protection locked="0"/>
    </xf>
    <xf numFmtId="168" fontId="5" fillId="0" borderId="3" xfId="0" applyNumberFormat="1" applyFont="1" applyBorder="1" applyAlignment="1" applyProtection="1">
      <alignment horizontal="center" vertical="center"/>
      <protection locked="0"/>
    </xf>
    <xf numFmtId="7" fontId="4" fillId="0" borderId="1" xfId="0" applyNumberFormat="1" applyFont="1" applyBorder="1" applyAlignment="1" applyProtection="1">
      <alignment horizontal="center" vertical="center"/>
    </xf>
    <xf numFmtId="7" fontId="4" fillId="0" borderId="8" xfId="0" applyNumberFormat="1" applyFont="1" applyBorder="1" applyAlignment="1" applyProtection="1">
      <alignment horizontal="center" vertical="center"/>
    </xf>
    <xf numFmtId="7" fontId="4" fillId="0" borderId="3" xfId="0" applyNumberFormat="1" applyFont="1" applyBorder="1" applyAlignment="1" applyProtection="1">
      <alignment horizontal="center" vertical="center"/>
    </xf>
    <xf numFmtId="7" fontId="4" fillId="0" borderId="9" xfId="0" applyNumberFormat="1" applyFont="1" applyBorder="1" applyAlignment="1" applyProtection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0" fillId="0" borderId="3" xfId="0" applyBorder="1" applyAlignment="1" applyProtection="1">
      <alignment horizontal="center" vertical="center"/>
    </xf>
    <xf numFmtId="164" fontId="5" fillId="0" borderId="0" xfId="0" applyFont="1" applyAlignment="1" applyProtection="1">
      <alignment horizontal="left"/>
    </xf>
    <xf numFmtId="164" fontId="6" fillId="0" borderId="7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9" fontId="5" fillId="0" borderId="2" xfId="2" applyFont="1" applyBorder="1" applyAlignment="1" applyProtection="1">
      <alignment horizontal="center" vertical="center"/>
      <protection locked="0"/>
    </xf>
    <xf numFmtId="9" fontId="2" fillId="0" borderId="2" xfId="2" applyFont="1" applyBorder="1" applyAlignment="1" applyProtection="1">
      <alignment horizontal="center" vertical="center"/>
    </xf>
    <xf numFmtId="164" fontId="2" fillId="0" borderId="2" xfId="0" applyFont="1" applyBorder="1" applyAlignment="1" applyProtection="1">
      <alignment horizontal="center" vertical="center"/>
    </xf>
    <xf numFmtId="164" fontId="2" fillId="0" borderId="9" xfId="0" applyFont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H22"/>
  <sheetViews>
    <sheetView showGridLines="0" tabSelected="1" zoomScale="70" workbookViewId="0">
      <selection activeCell="B3" sqref="B3"/>
    </sheetView>
  </sheetViews>
  <sheetFormatPr defaultColWidth="9.796875" defaultRowHeight="15.6"/>
  <cols>
    <col min="1" max="1" width="18.3984375" customWidth="1"/>
    <col min="2" max="2" width="17.5" customWidth="1"/>
    <col min="3" max="3" width="20.69921875" customWidth="1"/>
    <col min="4" max="4" width="18.3984375" customWidth="1"/>
    <col min="5" max="7" width="13.8984375" customWidth="1"/>
  </cols>
  <sheetData>
    <row r="1" spans="1:8">
      <c r="A1" s="12" t="s">
        <v>0</v>
      </c>
      <c r="B1" s="13"/>
      <c r="C1" s="13"/>
      <c r="D1" s="2" t="s">
        <v>1</v>
      </c>
    </row>
    <row r="2" spans="1:8">
      <c r="A2" s="12" t="s">
        <v>13</v>
      </c>
      <c r="B2" s="13"/>
      <c r="C2" s="13"/>
      <c r="D2" s="3" t="s">
        <v>1</v>
      </c>
    </row>
    <row r="3" spans="1:8">
      <c r="A3" s="12" t="s">
        <v>14</v>
      </c>
      <c r="B3" s="26">
        <v>41765</v>
      </c>
      <c r="C3" s="13"/>
    </row>
    <row r="4" spans="1:8">
      <c r="A4" s="12"/>
      <c r="B4" s="26"/>
      <c r="C4" s="13"/>
    </row>
    <row r="5" spans="1:8">
      <c r="A5" s="12"/>
      <c r="B5" s="26"/>
      <c r="C5" s="13"/>
    </row>
    <row r="6" spans="1:8">
      <c r="A6" s="59" t="s">
        <v>56</v>
      </c>
      <c r="B6" s="26"/>
      <c r="C6" s="13"/>
    </row>
    <row r="7" spans="1:8" ht="16.2" thickBot="1">
      <c r="A7" s="12"/>
      <c r="B7" s="14"/>
      <c r="C7" s="13"/>
    </row>
    <row r="8" spans="1:8" ht="23.25" customHeight="1" thickBot="1">
      <c r="A8" s="64" t="s">
        <v>39</v>
      </c>
      <c r="B8" s="65"/>
      <c r="C8" s="31">
        <v>7.0000000000000007E-2</v>
      </c>
    </row>
    <row r="9" spans="1:8" ht="23.25" customHeight="1" thickBot="1">
      <c r="B9" s="33"/>
      <c r="C9" s="34"/>
    </row>
    <row r="10" spans="1:8" ht="23.25" customHeight="1">
      <c r="B10" s="43" t="s">
        <v>40</v>
      </c>
      <c r="C10" s="37" t="s">
        <v>41</v>
      </c>
      <c r="D10" s="42" t="s">
        <v>43</v>
      </c>
      <c r="E10" s="38"/>
      <c r="F10" s="38"/>
      <c r="G10" s="38"/>
    </row>
    <row r="11" spans="1:8" ht="23.25" customHeight="1">
      <c r="B11" s="44" t="s">
        <v>51</v>
      </c>
      <c r="C11" s="39" t="s">
        <v>42</v>
      </c>
      <c r="D11" s="36" t="s">
        <v>44</v>
      </c>
      <c r="E11" s="40"/>
      <c r="F11" s="40"/>
      <c r="G11" s="40"/>
    </row>
    <row r="12" spans="1:8" ht="23.25" customHeight="1">
      <c r="B12" s="44" t="s">
        <v>48</v>
      </c>
      <c r="C12" s="60" t="s">
        <v>52</v>
      </c>
      <c r="D12" s="36" t="s">
        <v>45</v>
      </c>
      <c r="E12" s="40"/>
      <c r="F12" s="40"/>
      <c r="G12" s="40"/>
    </row>
    <row r="13" spans="1:8" ht="21" customHeight="1">
      <c r="A13" s="23"/>
      <c r="B13" s="41" t="s">
        <v>49</v>
      </c>
      <c r="C13" s="60" t="s">
        <v>53</v>
      </c>
      <c r="D13" s="36" t="s">
        <v>46</v>
      </c>
      <c r="E13" s="35"/>
      <c r="F13" s="35"/>
      <c r="G13" s="35"/>
    </row>
    <row r="14" spans="1:8" ht="24.75" customHeight="1" thickBot="1">
      <c r="A14" s="24"/>
      <c r="B14" s="45" t="s">
        <v>50</v>
      </c>
      <c r="C14" s="61" t="s">
        <v>57</v>
      </c>
      <c r="D14" s="25" t="s">
        <v>47</v>
      </c>
      <c r="E14" s="25" t="s">
        <v>19</v>
      </c>
      <c r="F14" s="25" t="s">
        <v>20</v>
      </c>
      <c r="G14" s="25" t="s">
        <v>18</v>
      </c>
    </row>
    <row r="15" spans="1:8" ht="29.25" customHeight="1" thickBot="1">
      <c r="A15" s="46" t="s">
        <v>15</v>
      </c>
      <c r="B15" s="48">
        <v>10</v>
      </c>
      <c r="C15" s="62">
        <v>0.3</v>
      </c>
      <c r="D15" s="51">
        <v>1</v>
      </c>
      <c r="E15" s="53">
        <f>(Water!E3+Water!E14+Water!E16)</f>
        <v>45</v>
      </c>
      <c r="F15" s="53" t="s">
        <v>38</v>
      </c>
      <c r="G15" s="54">
        <f t="shared" ref="G15:G21" si="0">+E15+F15</f>
        <v>45</v>
      </c>
      <c r="H15" s="27"/>
    </row>
    <row r="16" spans="1:8" ht="29.25" customHeight="1" thickBot="1">
      <c r="A16" s="47" t="s">
        <v>16</v>
      </c>
      <c r="B16" s="49">
        <v>10</v>
      </c>
      <c r="C16" s="63">
        <f>+C15</f>
        <v>0.3</v>
      </c>
      <c r="D16" s="58" t="s">
        <v>38</v>
      </c>
      <c r="E16" s="55">
        <f>(Water!E21+Water!E32+Water!E34)</f>
        <v>67.5</v>
      </c>
      <c r="F16" s="53" t="s">
        <v>38</v>
      </c>
      <c r="G16" s="56">
        <f t="shared" si="0"/>
        <v>67.5</v>
      </c>
      <c r="H16" s="27"/>
    </row>
    <row r="17" spans="1:8" ht="29.25" customHeight="1" thickBot="1">
      <c r="A17" s="47" t="s">
        <v>17</v>
      </c>
      <c r="B17" s="49">
        <f>+B15</f>
        <v>10</v>
      </c>
      <c r="C17" s="63">
        <f>+C15</f>
        <v>0.3</v>
      </c>
      <c r="D17" s="58" t="s">
        <v>38</v>
      </c>
      <c r="E17" s="55">
        <f>B15*3.75*(1+C15)</f>
        <v>48.75</v>
      </c>
      <c r="F17" s="55" t="s">
        <v>38</v>
      </c>
      <c r="G17" s="56">
        <f t="shared" si="0"/>
        <v>48.75</v>
      </c>
      <c r="H17" s="27"/>
    </row>
    <row r="18" spans="1:8" ht="29.25" customHeight="1" thickBot="1">
      <c r="A18" s="47" t="s">
        <v>21</v>
      </c>
      <c r="B18" s="49">
        <f>+B17</f>
        <v>10</v>
      </c>
      <c r="C18" s="63">
        <f>+C15</f>
        <v>0.3</v>
      </c>
      <c r="D18" s="58" t="s">
        <v>38</v>
      </c>
      <c r="E18" s="55">
        <f>+B18*5.63*(1+C15)</f>
        <v>73.19</v>
      </c>
      <c r="F18" s="55" t="s">
        <v>38</v>
      </c>
      <c r="G18" s="56">
        <f t="shared" si="0"/>
        <v>73.19</v>
      </c>
      <c r="H18" s="27"/>
    </row>
    <row r="19" spans="1:8" ht="29.25" customHeight="1" thickBot="1">
      <c r="A19" s="47" t="s">
        <v>31</v>
      </c>
      <c r="B19" s="49">
        <v>50</v>
      </c>
      <c r="C19" s="50">
        <v>0.5</v>
      </c>
      <c r="D19" s="52">
        <v>1.0166999999999999</v>
      </c>
      <c r="E19" s="55">
        <f>SUM(Gas!E1:E4)</f>
        <v>58.326649999999994</v>
      </c>
      <c r="F19" s="55">
        <f>+E19*C8</f>
        <v>4.0828654999999996</v>
      </c>
      <c r="G19" s="56">
        <f t="shared" si="0"/>
        <v>62.409515499999991</v>
      </c>
      <c r="H19" s="27"/>
    </row>
    <row r="20" spans="1:8" ht="29.25" customHeight="1" thickBot="1">
      <c r="A20" s="47" t="s">
        <v>32</v>
      </c>
      <c r="B20" s="49">
        <v>1000</v>
      </c>
      <c r="C20" s="50">
        <v>2.4E-2</v>
      </c>
      <c r="D20" s="58" t="s">
        <v>38</v>
      </c>
      <c r="E20" s="55">
        <f>F33+Electric!E13+Electric!E1+Electric!E15</f>
        <v>106.65</v>
      </c>
      <c r="F20" s="55">
        <f>+E20*C8</f>
        <v>7.4655000000000014</v>
      </c>
      <c r="G20" s="55">
        <f t="shared" si="0"/>
        <v>114.11550000000001</v>
      </c>
      <c r="H20" s="46" t="s">
        <v>54</v>
      </c>
    </row>
    <row r="21" spans="1:8" ht="27" customHeight="1" thickBot="1">
      <c r="A21" s="28"/>
      <c r="B21" s="29"/>
      <c r="C21" s="30"/>
      <c r="D21" s="29"/>
      <c r="E21" s="55">
        <f>Electric!K13+Electric!E1+F33+Electric!E15</f>
        <v>114.28</v>
      </c>
      <c r="F21" s="55">
        <f>+E21*C8</f>
        <v>7.9996000000000009</v>
      </c>
      <c r="G21" s="55">
        <f t="shared" si="0"/>
        <v>122.2796</v>
      </c>
      <c r="H21" s="57" t="s">
        <v>55</v>
      </c>
    </row>
    <row r="22" spans="1:8">
      <c r="E22" s="16" t="s">
        <v>1</v>
      </c>
      <c r="F22" s="16" t="s">
        <v>1</v>
      </c>
      <c r="G22" s="16" t="s">
        <v>1</v>
      </c>
    </row>
  </sheetData>
  <sheetProtection sheet="1" objects="1" scenarios="1"/>
  <mergeCells count="1">
    <mergeCell ref="A8:B8"/>
  </mergeCells>
  <phoneticPr fontId="0" type="noConversion"/>
  <printOptions gridLinesSet="0"/>
  <pageMargins left="0.25" right="0.25" top="1" bottom="1" header="0.5" footer="0.5"/>
  <pageSetup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5" workbookViewId="0">
      <selection activeCell="E35" sqref="E35"/>
    </sheetView>
  </sheetViews>
  <sheetFormatPr defaultRowHeight="15.6"/>
  <cols>
    <col min="2" max="2" width="14.19921875" customWidth="1"/>
    <col min="3" max="3" width="12.09765625" customWidth="1"/>
    <col min="4" max="4" width="12.8984375" customWidth="1"/>
    <col min="5" max="5" width="10.59765625" customWidth="1"/>
  </cols>
  <sheetData>
    <row r="1" spans="1:5">
      <c r="A1" s="11" t="s">
        <v>22</v>
      </c>
    </row>
    <row r="2" spans="1:5">
      <c r="A2" t="s">
        <v>1</v>
      </c>
    </row>
    <row r="3" spans="1:5">
      <c r="A3" s="1" t="s">
        <v>2</v>
      </c>
      <c r="E3" s="10">
        <v>6</v>
      </c>
    </row>
    <row r="5" spans="1:5">
      <c r="A5" s="1" t="s">
        <v>1</v>
      </c>
      <c r="B5" s="1" t="s">
        <v>3</v>
      </c>
      <c r="C5" s="6" t="s">
        <v>4</v>
      </c>
      <c r="D5" s="6" t="s">
        <v>5</v>
      </c>
    </row>
    <row r="6" spans="1:5">
      <c r="B6" s="6" t="s">
        <v>6</v>
      </c>
      <c r="C6" s="6" t="s">
        <v>6</v>
      </c>
      <c r="D6" s="6" t="s">
        <v>7</v>
      </c>
      <c r="E6" s="6" t="s">
        <v>8</v>
      </c>
    </row>
    <row r="7" spans="1:5">
      <c r="A7" s="1" t="s">
        <v>1</v>
      </c>
      <c r="B7" s="7" t="s">
        <v>9</v>
      </c>
      <c r="C7" s="7" t="s">
        <v>9</v>
      </c>
      <c r="D7" s="7" t="s">
        <v>9</v>
      </c>
      <c r="E7" s="7" t="s">
        <v>9</v>
      </c>
    </row>
    <row r="8" spans="1:5">
      <c r="A8" s="1" t="s">
        <v>10</v>
      </c>
      <c r="B8" s="4">
        <f>25*'Main Page'!D15</f>
        <v>25</v>
      </c>
      <c r="C8" s="4">
        <f>IF('Main Page'!B15&gt;=B8,B8,'Main Page'!B15)</f>
        <v>10</v>
      </c>
      <c r="D8" s="8">
        <v>3</v>
      </c>
      <c r="E8" s="5">
        <f>C8*D8</f>
        <v>30</v>
      </c>
    </row>
    <row r="9" spans="1:5">
      <c r="A9" s="1" t="s">
        <v>11</v>
      </c>
      <c r="B9" s="4">
        <f>275*'Main Page'!D15</f>
        <v>275</v>
      </c>
      <c r="C9" s="4">
        <f>IF('Main Page'!B15&gt;=B8,'Main Page'!B15-B8-C10-C11-C12,0)</f>
        <v>0</v>
      </c>
      <c r="D9" s="8">
        <v>2.7</v>
      </c>
      <c r="E9" s="5">
        <f>C9*D9</f>
        <v>0</v>
      </c>
    </row>
    <row r="10" spans="1:5">
      <c r="A10" s="1" t="s">
        <v>11</v>
      </c>
      <c r="B10" s="4">
        <f>3700*'Main Page'!D15</f>
        <v>3700</v>
      </c>
      <c r="C10" s="4">
        <f>IF('Main Page'!B15&gt;=(B8+B9),'Main Page'!B15-B8-B9-C11-C12,0)</f>
        <v>0</v>
      </c>
      <c r="D10" s="8">
        <v>2.4</v>
      </c>
      <c r="E10" s="5">
        <f>C10*D10</f>
        <v>0</v>
      </c>
    </row>
    <row r="11" spans="1:5">
      <c r="A11" s="1" t="s">
        <v>11</v>
      </c>
      <c r="B11" s="4">
        <f>6000*'Main Page'!D15</f>
        <v>6000</v>
      </c>
      <c r="C11" s="4">
        <f>IF('Main Page'!B15&gt;=(B8+B9+B10),'Main Page'!B15-B8-B9-B10-C12,0)</f>
        <v>0</v>
      </c>
      <c r="D11" s="8">
        <v>2.1</v>
      </c>
      <c r="E11" s="5">
        <f>C11*D11</f>
        <v>0</v>
      </c>
    </row>
    <row r="12" spans="1:5">
      <c r="A12" s="1" t="s">
        <v>12</v>
      </c>
      <c r="B12" s="4">
        <f>10000*'Main Page'!D15</f>
        <v>10000</v>
      </c>
      <c r="C12" s="4">
        <f>IF('Main Page'!B15&gt;=B12,'Main Page'!B15-B12,0)</f>
        <v>0</v>
      </c>
      <c r="D12" s="8">
        <v>1.75</v>
      </c>
      <c r="E12" s="5">
        <f>C12*D12</f>
        <v>0</v>
      </c>
    </row>
    <row r="13" spans="1:5">
      <c r="C13" s="7" t="s">
        <v>9</v>
      </c>
      <c r="E13" s="7" t="s">
        <v>9</v>
      </c>
    </row>
    <row r="14" spans="1:5">
      <c r="C14" s="4">
        <f>SUM(C8:C12)</f>
        <v>10</v>
      </c>
      <c r="E14" s="5">
        <f>SUM(E8:E12)</f>
        <v>30</v>
      </c>
    </row>
    <row r="15" spans="1:5">
      <c r="C15" s="4"/>
      <c r="E15" s="5"/>
    </row>
    <row r="16" spans="1:5">
      <c r="A16" t="s">
        <v>58</v>
      </c>
      <c r="E16" s="5">
        <f>'Main Page'!C15*E14</f>
        <v>9</v>
      </c>
    </row>
    <row r="17" spans="1:5">
      <c r="A17" s="1" t="s">
        <v>1</v>
      </c>
    </row>
    <row r="19" spans="1:5">
      <c r="A19" s="11" t="s">
        <v>23</v>
      </c>
    </row>
    <row r="21" spans="1:5">
      <c r="A21" s="1" t="s">
        <v>2</v>
      </c>
      <c r="E21" s="10">
        <v>9</v>
      </c>
    </row>
    <row r="23" spans="1:5">
      <c r="A23" s="1" t="s">
        <v>1</v>
      </c>
      <c r="B23" s="1" t="s">
        <v>3</v>
      </c>
      <c r="C23" s="6" t="s">
        <v>4</v>
      </c>
      <c r="D23" s="6" t="s">
        <v>5</v>
      </c>
    </row>
    <row r="24" spans="1:5">
      <c r="B24" s="6" t="s">
        <v>6</v>
      </c>
      <c r="C24" s="6" t="s">
        <v>6</v>
      </c>
      <c r="D24" s="6" t="s">
        <v>7</v>
      </c>
      <c r="E24" s="6" t="s">
        <v>8</v>
      </c>
    </row>
    <row r="25" spans="1:5">
      <c r="A25" s="1" t="s">
        <v>1</v>
      </c>
      <c r="B25" s="7" t="s">
        <v>9</v>
      </c>
      <c r="C25" s="7" t="s">
        <v>9</v>
      </c>
      <c r="D25" s="7" t="s">
        <v>9</v>
      </c>
      <c r="E25" s="7" t="s">
        <v>9</v>
      </c>
    </row>
    <row r="26" spans="1:5">
      <c r="A26" s="1" t="s">
        <v>10</v>
      </c>
      <c r="B26" s="4">
        <v>25</v>
      </c>
      <c r="C26" s="4">
        <f>IF('Main Page'!B16&gt;=B26,25,'Main Page'!B16)</f>
        <v>10</v>
      </c>
      <c r="D26" s="8">
        <v>4.5</v>
      </c>
      <c r="E26" s="5">
        <f>C26*D26</f>
        <v>45</v>
      </c>
    </row>
    <row r="27" spans="1:5">
      <c r="A27" s="1" t="s">
        <v>11</v>
      </c>
      <c r="B27" s="15">
        <v>275</v>
      </c>
      <c r="C27" s="4">
        <f>IF('Main Page'!B16&gt;=B26,'Main Page'!B16-B26-C28-C29-C30,0)</f>
        <v>0</v>
      </c>
      <c r="D27" s="8">
        <v>4.05</v>
      </c>
      <c r="E27" s="5">
        <f>C27*D27</f>
        <v>0</v>
      </c>
    </row>
    <row r="28" spans="1:5">
      <c r="A28" s="1" t="s">
        <v>11</v>
      </c>
      <c r="B28" s="15">
        <v>3700</v>
      </c>
      <c r="C28" s="4">
        <f>IF('Main Page'!B16&gt;=(B26+B27),'Main Page'!B16-B26-B27-C29-C30,0)</f>
        <v>0</v>
      </c>
      <c r="D28" s="8">
        <v>3.6</v>
      </c>
      <c r="E28" s="5">
        <f>C28*D28</f>
        <v>0</v>
      </c>
    </row>
    <row r="29" spans="1:5">
      <c r="A29" s="1" t="s">
        <v>11</v>
      </c>
      <c r="B29" s="15">
        <v>6000</v>
      </c>
      <c r="C29" s="4">
        <f>IF('Main Page'!B16&gt;=(B26+B27+B28),'Main Page'!B16-B26-B27-B28-C30,0)</f>
        <v>0</v>
      </c>
      <c r="D29" s="8">
        <v>3.15</v>
      </c>
      <c r="E29" s="5">
        <f>C29*D29</f>
        <v>0</v>
      </c>
    </row>
    <row r="30" spans="1:5">
      <c r="A30" s="1" t="s">
        <v>12</v>
      </c>
      <c r="B30" s="4">
        <v>10000</v>
      </c>
      <c r="C30" s="4">
        <f>IF('Main Page'!B16&gt;=B30,'Main Page'!B16-B30,0)</f>
        <v>0</v>
      </c>
      <c r="D30" s="8">
        <v>2.63</v>
      </c>
      <c r="E30" s="5">
        <f>C30*D30</f>
        <v>0</v>
      </c>
    </row>
    <row r="31" spans="1:5">
      <c r="C31" s="7" t="s">
        <v>9</v>
      </c>
      <c r="E31" s="7" t="s">
        <v>9</v>
      </c>
    </row>
    <row r="32" spans="1:5">
      <c r="C32" s="4">
        <f>SUM(C26:C30)</f>
        <v>10</v>
      </c>
      <c r="E32" s="5">
        <f>SUM(E26:E30)</f>
        <v>45</v>
      </c>
    </row>
    <row r="33" spans="1:5">
      <c r="A33" t="s">
        <v>1</v>
      </c>
    </row>
    <row r="34" spans="1:5">
      <c r="A34" t="s">
        <v>58</v>
      </c>
      <c r="E34" s="5">
        <f>'Main Page'!C15*E32</f>
        <v>13.5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="75" workbookViewId="0">
      <selection activeCell="C37" sqref="C37"/>
    </sheetView>
  </sheetViews>
  <sheetFormatPr defaultRowHeight="15.6"/>
  <sheetData>
    <row r="1" spans="1:5">
      <c r="A1" t="s">
        <v>34</v>
      </c>
      <c r="E1" s="16">
        <v>8</v>
      </c>
    </row>
    <row r="2" spans="1:5">
      <c r="E2" s="16"/>
    </row>
    <row r="3" spans="1:5">
      <c r="A3" t="s">
        <v>35</v>
      </c>
      <c r="B3" s="22">
        <f>'Main Page'!D19*'Main Page'!B19</f>
        <v>50.834999999999994</v>
      </c>
      <c r="C3">
        <v>0.49</v>
      </c>
      <c r="D3" t="s">
        <v>36</v>
      </c>
      <c r="E3" s="16">
        <f>B3*C3</f>
        <v>24.909149999999997</v>
      </c>
    </row>
    <row r="4" spans="1:5">
      <c r="A4" t="s">
        <v>33</v>
      </c>
      <c r="B4" s="22">
        <f>'Main Page'!D19*'Main Page'!B19</f>
        <v>50.834999999999994</v>
      </c>
      <c r="C4" s="18">
        <f>+'Main Page'!C19</f>
        <v>0.5</v>
      </c>
      <c r="D4" t="s">
        <v>36</v>
      </c>
      <c r="E4" s="16">
        <f>B4*C4</f>
        <v>25.417499999999997</v>
      </c>
    </row>
    <row r="6" spans="1:5">
      <c r="E6" s="32">
        <f>SUM(E1:E4)</f>
        <v>58.326649999999994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75" workbookViewId="0">
      <selection activeCell="J12" sqref="J12"/>
    </sheetView>
  </sheetViews>
  <sheetFormatPr defaultRowHeight="15.6"/>
  <cols>
    <col min="6" max="6" width="6.59765625" customWidth="1"/>
  </cols>
  <sheetData>
    <row r="1" spans="1:11">
      <c r="A1" s="1" t="s">
        <v>25</v>
      </c>
      <c r="E1" s="16">
        <v>13.5</v>
      </c>
      <c r="F1" s="17" t="s">
        <v>24</v>
      </c>
    </row>
    <row r="2" spans="1:11">
      <c r="D2" s="1" t="s">
        <v>1</v>
      </c>
      <c r="F2" s="17" t="s">
        <v>24</v>
      </c>
    </row>
    <row r="3" spans="1:11">
      <c r="A3" s="1" t="s">
        <v>26</v>
      </c>
      <c r="D3" s="1" t="s">
        <v>1</v>
      </c>
      <c r="F3" s="17" t="s">
        <v>24</v>
      </c>
      <c r="G3" s="1" t="s">
        <v>27</v>
      </c>
      <c r="J3" s="1" t="s">
        <v>1</v>
      </c>
    </row>
    <row r="4" spans="1:11">
      <c r="F4" s="17" t="s">
        <v>24</v>
      </c>
    </row>
    <row r="5" spans="1:11">
      <c r="B5" s="6" t="s">
        <v>5</v>
      </c>
      <c r="F5" s="17" t="s">
        <v>24</v>
      </c>
      <c r="H5" s="6" t="s">
        <v>5</v>
      </c>
    </row>
    <row r="6" spans="1:11">
      <c r="B6" s="6" t="s">
        <v>28</v>
      </c>
      <c r="C6" s="6" t="s">
        <v>4</v>
      </c>
      <c r="D6" s="6" t="s">
        <v>5</v>
      </c>
      <c r="F6" s="17" t="s">
        <v>24</v>
      </c>
      <c r="H6" s="6" t="s">
        <v>28</v>
      </c>
      <c r="I6" s="6" t="s">
        <v>4</v>
      </c>
      <c r="J6" s="6" t="s">
        <v>5</v>
      </c>
    </row>
    <row r="7" spans="1:11">
      <c r="B7" s="6" t="s">
        <v>29</v>
      </c>
      <c r="C7" s="6" t="s">
        <v>29</v>
      </c>
      <c r="D7" s="6" t="s">
        <v>30</v>
      </c>
      <c r="E7" s="6" t="s">
        <v>8</v>
      </c>
      <c r="F7" s="17" t="s">
        <v>24</v>
      </c>
      <c r="H7" s="6" t="s">
        <v>29</v>
      </c>
      <c r="I7" s="6" t="s">
        <v>29</v>
      </c>
      <c r="J7" s="6" t="s">
        <v>30</v>
      </c>
      <c r="K7" s="6" t="s">
        <v>8</v>
      </c>
    </row>
    <row r="8" spans="1:11">
      <c r="B8" s="7" t="s">
        <v>9</v>
      </c>
      <c r="C8" s="7" t="s">
        <v>9</v>
      </c>
      <c r="D8" s="7" t="s">
        <v>9</v>
      </c>
      <c r="E8" s="7" t="s">
        <v>9</v>
      </c>
      <c r="F8" s="17" t="s">
        <v>24</v>
      </c>
      <c r="H8" s="7" t="s">
        <v>9</v>
      </c>
      <c r="I8" s="7" t="s">
        <v>9</v>
      </c>
      <c r="J8" s="7" t="s">
        <v>9</v>
      </c>
      <c r="K8" s="7" t="s">
        <v>9</v>
      </c>
    </row>
    <row r="9" spans="1:11">
      <c r="A9" s="1" t="s">
        <v>10</v>
      </c>
      <c r="B9" s="4">
        <v>650</v>
      </c>
      <c r="C9" s="4">
        <f>IF('Main Page'!B20&gt;=B9,B9,'Main Page'!B20)</f>
        <v>650</v>
      </c>
      <c r="D9" s="18">
        <v>7.3</v>
      </c>
      <c r="E9" s="8">
        <f>C9*D9/100</f>
        <v>47.45</v>
      </c>
      <c r="F9" s="17" t="s">
        <v>24</v>
      </c>
      <c r="G9" s="1" t="s">
        <v>10</v>
      </c>
      <c r="H9" s="19">
        <v>650</v>
      </c>
      <c r="I9" s="4">
        <f>IF('Main Page'!B20&gt;=H9,H9,'Main Page'!B20)</f>
        <v>650</v>
      </c>
      <c r="J9" s="18">
        <v>7.3</v>
      </c>
      <c r="K9" s="8">
        <f>I9*J9/100</f>
        <v>47.45</v>
      </c>
    </row>
    <row r="10" spans="1:11">
      <c r="A10" s="1" t="s">
        <v>11</v>
      </c>
      <c r="B10" s="20">
        <v>350</v>
      </c>
      <c r="C10" s="4">
        <f>IF('Main Page'!B20&gt;=B9,'Main Page'!B20-B9-C11,0)</f>
        <v>350</v>
      </c>
      <c r="D10" s="18">
        <v>6.2</v>
      </c>
      <c r="E10" s="8">
        <f>C10*D10/100</f>
        <v>21.7</v>
      </c>
      <c r="F10" s="17" t="s">
        <v>24</v>
      </c>
      <c r="G10" s="1" t="s">
        <v>11</v>
      </c>
      <c r="H10" s="20">
        <v>350</v>
      </c>
      <c r="I10" s="4">
        <f>IF('Main Page'!B20&gt;=H9,'Main Page'!B20-H9-I11,0)</f>
        <v>350</v>
      </c>
      <c r="J10" s="18">
        <v>8.3800000000000008</v>
      </c>
      <c r="K10" s="8">
        <f>I10*J10/100</f>
        <v>29.330000000000005</v>
      </c>
    </row>
    <row r="11" spans="1:11">
      <c r="A11" s="1" t="s">
        <v>12</v>
      </c>
      <c r="B11" s="4">
        <v>1000</v>
      </c>
      <c r="C11" s="4">
        <f>IF('Main Page'!B20&gt;=B11,'Main Page'!B20-B11,0)</f>
        <v>0</v>
      </c>
      <c r="D11" s="18">
        <v>5.55</v>
      </c>
      <c r="E11" s="8">
        <f>C11*D11/100</f>
        <v>0</v>
      </c>
      <c r="F11" s="17" t="s">
        <v>24</v>
      </c>
      <c r="G11" s="1" t="s">
        <v>12</v>
      </c>
      <c r="H11" s="4">
        <v>1000</v>
      </c>
      <c r="I11" s="4">
        <f>IF('Main Page'!B20&gt;=H11,'Main Page'!B20-H11,0)</f>
        <v>0</v>
      </c>
      <c r="J11" s="18">
        <v>11.2</v>
      </c>
      <c r="K11" s="8">
        <f>I11*J11/100</f>
        <v>0</v>
      </c>
    </row>
    <row r="12" spans="1:11">
      <c r="C12" s="7" t="s">
        <v>9</v>
      </c>
      <c r="E12" s="21" t="s">
        <v>9</v>
      </c>
      <c r="F12" s="17" t="s">
        <v>24</v>
      </c>
      <c r="I12" s="7" t="s">
        <v>9</v>
      </c>
      <c r="K12" s="21" t="s">
        <v>9</v>
      </c>
    </row>
    <row r="13" spans="1:11">
      <c r="C13" s="4">
        <f>SUM(C9:C11)</f>
        <v>1000</v>
      </c>
      <c r="E13" s="8">
        <f>SUM(E9:E11)</f>
        <v>69.150000000000006</v>
      </c>
      <c r="F13" s="17" t="s">
        <v>24</v>
      </c>
      <c r="I13" s="4">
        <f>SUM(I9:I11)</f>
        <v>1000</v>
      </c>
      <c r="K13" s="8">
        <f>SUM(K9:K11)</f>
        <v>76.78</v>
      </c>
    </row>
    <row r="14" spans="1:11">
      <c r="F14" s="17" t="s">
        <v>24</v>
      </c>
    </row>
    <row r="15" spans="1:11">
      <c r="A15" t="s">
        <v>37</v>
      </c>
      <c r="E15" s="9">
        <f>+'Main Page'!B20*'Main Page'!C20</f>
        <v>24</v>
      </c>
      <c r="F15" s="17" t="s">
        <v>24</v>
      </c>
      <c r="K15" s="9">
        <f>+'Main Page'!B20*'Main Page'!C20</f>
        <v>24</v>
      </c>
    </row>
    <row r="16" spans="1:11">
      <c r="F16" s="17" t="s">
        <v>24</v>
      </c>
    </row>
    <row r="17" spans="5:11">
      <c r="E17" s="9">
        <f>+E1+E13+E15</f>
        <v>106.65</v>
      </c>
      <c r="F17" s="17" t="s">
        <v>24</v>
      </c>
      <c r="K17" s="9">
        <f>+E1+K13+K15</f>
        <v>114.28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Page</vt:lpstr>
      <vt:lpstr>Water</vt:lpstr>
      <vt:lpstr>Gas</vt:lpstr>
      <vt:lpstr>Electric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Sheffield</dc:creator>
  <cp:lastModifiedBy>Patrick C. Bowie</cp:lastModifiedBy>
  <cp:lastPrinted>2003-06-27T14:02:12Z</cp:lastPrinted>
  <dcterms:created xsi:type="dcterms:W3CDTF">2001-12-17T15:09:08Z</dcterms:created>
  <dcterms:modified xsi:type="dcterms:W3CDTF">2014-05-06T13:59:51Z</dcterms:modified>
</cp:coreProperties>
</file>